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45621"/>
</workbook>
</file>

<file path=xl/calcChain.xml><?xml version="1.0" encoding="utf-8"?>
<calcChain xmlns="http://schemas.openxmlformats.org/spreadsheetml/2006/main">
  <c r="E11" i="3" l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O9" i="3"/>
  <c r="N9" i="3"/>
  <c r="M9" i="3"/>
  <c r="L9" i="3"/>
  <c r="K9" i="3"/>
  <c r="J9" i="3"/>
  <c r="I9" i="3"/>
  <c r="H9" i="3"/>
  <c r="G9" i="3"/>
  <c r="F9" i="3"/>
  <c r="E9" i="3"/>
  <c r="D9" i="3"/>
  <c r="P8" i="3"/>
  <c r="P7" i="3"/>
  <c r="B4" i="3"/>
  <c r="C4" i="3" s="1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E3" i="3"/>
  <c r="F3" i="3" s="1"/>
  <c r="G3" i="3" s="1"/>
  <c r="H3" i="3" s="1"/>
  <c r="I3" i="3" s="1"/>
  <c r="J3" i="3" s="1"/>
  <c r="K3" i="3" s="1"/>
  <c r="L3" i="3" s="1"/>
  <c r="M3" i="3" s="1"/>
  <c r="N3" i="3" s="1"/>
  <c r="O3" i="3" s="1"/>
  <c r="E19" i="1"/>
  <c r="B10" i="1"/>
  <c r="B19" i="1" s="1"/>
  <c r="F18" i="1"/>
  <c r="E18" i="1"/>
  <c r="D18" i="1"/>
  <c r="B9" i="1"/>
  <c r="B18" i="1" s="1"/>
  <c r="F17" i="1"/>
  <c r="B8" i="1"/>
  <c r="B17" i="1" s="1"/>
  <c r="F16" i="1"/>
  <c r="E6" i="1"/>
  <c r="E15" i="1" s="1"/>
  <c r="F6" i="1"/>
  <c r="F15" i="1" s="1"/>
  <c r="D6" i="1"/>
  <c r="D15" i="1" s="1"/>
  <c r="B5" i="1"/>
  <c r="B14" i="1" s="1"/>
  <c r="F13" i="1"/>
  <c r="E13" i="1"/>
  <c r="B4" i="1"/>
  <c r="B13" i="1" s="1"/>
  <c r="F11" i="1" l="1"/>
  <c r="F20" i="1" s="1"/>
  <c r="P9" i="3"/>
  <c r="E11" i="1"/>
  <c r="D11" i="1"/>
  <c r="D20" i="1" s="1"/>
  <c r="D12" i="1"/>
  <c r="D13" i="1"/>
  <c r="F14" i="1"/>
  <c r="B6" i="1"/>
  <c r="B15" i="1" s="1"/>
  <c r="B7" i="1"/>
  <c r="B16" i="1" s="1"/>
  <c r="E16" i="1"/>
  <c r="F12" i="1" l="1"/>
  <c r="B11" i="1"/>
  <c r="E12" i="1"/>
  <c r="E20" i="1"/>
  <c r="B12" i="1" l="1"/>
  <c r="B20" i="1"/>
  <c r="I4" i="1"/>
  <c r="K7" i="1"/>
  <c r="K4" i="1"/>
  <c r="J4" i="1"/>
  <c r="K5" i="1"/>
  <c r="G5" i="1" s="1"/>
  <c r="J7" i="1"/>
  <c r="K8" i="1"/>
  <c r="G8" i="1" s="1"/>
  <c r="K9" i="1"/>
  <c r="J9" i="1"/>
  <c r="I9" i="1"/>
  <c r="I6" i="1" s="1"/>
  <c r="G10" i="1"/>
  <c r="I11" i="1"/>
  <c r="J11" i="1"/>
  <c r="K11" i="1"/>
  <c r="G11" i="1" l="1"/>
  <c r="J6" i="1"/>
  <c r="G6" i="1" s="1"/>
  <c r="G4" i="1"/>
  <c r="K6" i="1"/>
  <c r="G7" i="1"/>
  <c r="G9" i="1"/>
  <c r="P14" i="3" l="1"/>
  <c r="O15" i="3"/>
  <c r="N15" i="3"/>
  <c r="M15" i="3"/>
  <c r="L15" i="3"/>
  <c r="K15" i="3"/>
  <c r="J15" i="3"/>
  <c r="I15" i="3"/>
  <c r="H15" i="3"/>
  <c r="G15" i="3"/>
  <c r="F15" i="3"/>
  <c r="E15" i="3"/>
  <c r="D15" i="3"/>
  <c r="B12" i="3"/>
  <c r="C12" i="3" s="1"/>
  <c r="D12" i="3" s="1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P15" i="3" l="1"/>
  <c r="K20" i="1"/>
  <c r="J20" i="1"/>
  <c r="I20" i="1"/>
  <c r="J19" i="1"/>
  <c r="K18" i="1"/>
  <c r="J18" i="1"/>
  <c r="I18" i="1"/>
  <c r="K17" i="1"/>
  <c r="K16" i="1"/>
  <c r="J16" i="1"/>
  <c r="K15" i="1"/>
  <c r="J15" i="1"/>
  <c r="I15" i="1"/>
  <c r="K14" i="1"/>
  <c r="K13" i="1"/>
  <c r="J13" i="1"/>
  <c r="I13" i="1"/>
  <c r="G20" i="1"/>
  <c r="G19" i="1"/>
  <c r="G18" i="1"/>
  <c r="G17" i="1"/>
  <c r="G16" i="1"/>
  <c r="G15" i="1"/>
  <c r="G14" i="1"/>
  <c r="G13" i="1"/>
  <c r="K12" i="1"/>
  <c r="J12" i="1"/>
  <c r="I12" i="1"/>
  <c r="G12" i="1"/>
</calcChain>
</file>

<file path=xl/sharedStrings.xml><?xml version="1.0" encoding="utf-8"?>
<sst xmlns="http://schemas.openxmlformats.org/spreadsheetml/2006/main" count="157" uniqueCount="110">
  <si>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</si>
  <si>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</si>
  <si>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</si>
  <si>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</si>
  <si>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</si>
  <si>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</si>
  <si>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</si>
  <si>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</si>
  <si>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другие сети, имеющие статус ТСО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</si>
  <si>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</si>
  <si>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</si>
  <si>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</si>
  <si>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</si>
  <si>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</si>
  <si>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</si>
  <si>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</si>
  <si>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</si>
  <si>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</si>
  <si>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</si>
  <si>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</si>
  <si>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</si>
  <si>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</si>
  <si>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</si>
  <si>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</si>
  <si>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</si>
  <si>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Потери в электрической сети</t>
  </si>
  <si>
    <t>тыс.кВтч</t>
  </si>
  <si>
    <t>Сумма на покупку потерь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</si>
  <si>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</si>
  <si>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</si>
  <si>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</si>
  <si>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</si>
  <si>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</si>
  <si>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</si>
  <si>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</si>
  <si>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</si>
  <si>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 xml:space="preserve"> Калининский район </t>
  </si>
  <si>
    <t>Курчатовский район</t>
  </si>
  <si>
    <t>Ленинский район</t>
  </si>
  <si>
    <t>Металлургический район</t>
  </si>
  <si>
    <t>Советский район</t>
  </si>
  <si>
    <t>Тракторозаводской район</t>
  </si>
  <si>
    <t>Центральный район</t>
  </si>
  <si>
    <t>Чебаркульский городской округ</t>
  </si>
  <si>
    <t>г. Чебаркуль</t>
  </si>
  <si>
    <t xml:space="preserve"> -</t>
  </si>
  <si>
    <t>Кыштымский городской округ</t>
  </si>
  <si>
    <t>г. Кыштым</t>
  </si>
  <si>
    <t>Аргаяшский муниципальный район</t>
  </si>
  <si>
    <t>п. Увильды</t>
  </si>
  <si>
    <t>Красноармейский муниципальный район</t>
  </si>
  <si>
    <t>п. Береговой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</si>
  <si>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</si>
  <si>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</si>
  <si>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</si>
  <si>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</si>
  <si>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</si>
  <si>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</si>
  <si>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</si>
  <si>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</si>
  <si>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</si>
  <si>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</si>
  <si>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</si>
  <si>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</si>
  <si>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</si>
  <si>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</si>
  <si>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</si>
  <si>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</si>
  <si>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</si>
  <si>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</si>
  <si>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</si>
  <si>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</si>
  <si>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</si>
  <si>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</si>
  <si>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</si>
  <si>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</si>
  <si>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</si>
  <si>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</si>
  <si>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</si>
  <si>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</si>
  <si>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</si>
  <si>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</si>
  <si>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</si>
  <si>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</si>
  <si>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</si>
  <si>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</si>
  <si>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</si>
  <si>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</si>
  <si>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в сетях 6/10 кВ</t>
  </si>
  <si>
    <t>в сетях 35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</si>
  <si>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</si>
  <si>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</si>
  <si>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</si>
  <si>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</si>
  <si>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</si>
  <si>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</si>
  <si>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>19.03.2019г.  ВЛ 6кВ п.Береговой отключилась в связи со шквальным ветром, недоотпуск электроэнергии незначительный на период оперативных переключений.</t>
  </si>
  <si>
    <t>26.06.2019г.  ВЛ 6кВ п.Береговой отключилась в связи со шквальным ветром, недоотпуск электроэнергии незначительный на период оперативных переключений.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</si>
  <si>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2018 год.</t>
  </si>
  <si>
    <t>Факт 2018 года</t>
  </si>
  <si>
    <t>План 2019 года</t>
  </si>
  <si>
    <t>Год</t>
  </si>
  <si>
    <t>1.1.</t>
  </si>
  <si>
    <t>Стоимость покупки потерь в пределах СПБ</t>
  </si>
  <si>
    <t>1.2.</t>
  </si>
  <si>
    <t>Стоимость покупки потерь сверх СПБ</t>
  </si>
  <si>
    <t>2.1.</t>
  </si>
  <si>
    <t>Потери в электрической сети в пределах СПБ</t>
  </si>
  <si>
    <t>2.2.</t>
  </si>
  <si>
    <t>Потери в электрической сети сверх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</si>
</sst>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_р_."/>
    <numFmt numFmtId="165" formatCode="0.00000"/>
    <numFmt numFmtId="166" formatCode="0.0000"/>
    <numFmt numFmtId="167" formatCode="0.000"/>
    <numFmt numFmtId="168" formatCode="[$-419]mmmm;@"/>
    <numFmt numFmtId="169" formatCode="#,##0.00_р_."/>
    <numFmt numFmtId="170" formatCode="0.0"/>
  </numFmts>
  <fonts count="15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1" fillId="0" borderId="0" applyBorder="0">
      <alignment vertical="top"/>
    </xf>
    <xf numFmtId="0" fontId="2" fillId="0" borderId="0"/>
    <xf numFmtId="0" fontId="3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7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7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7" fontId="0" fillId="0" borderId="7" xfId="0" applyNumberFormat="1" applyBorder="1" applyAlignment="1">
      <alignment horizontal="center" vertical="center" wrapText="1"/>
    </xf>
    <xf numFmtId="167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67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7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vertical="center" wrapText="1"/>
    </xf>
    <xf numFmtId="168" fontId="1" fillId="0" borderId="1" xfId="3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 wrapText="1"/>
    </xf>
    <xf numFmtId="169" fontId="0" fillId="0" borderId="9" xfId="0" applyNumberFormat="1" applyBorder="1" applyAlignment="1">
      <alignment horizontal="center" vertical="center" wrapText="1"/>
    </xf>
    <xf numFmtId="169" fontId="0" fillId="0" borderId="12" xfId="0" applyNumberFormat="1" applyBorder="1" applyAlignment="1">
      <alignment horizontal="center" vertical="center" wrapText="1"/>
    </xf>
    <xf numFmtId="169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9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9" fontId="0" fillId="0" borderId="14" xfId="0" applyNumberFormat="1" applyBorder="1" applyAlignment="1">
      <alignment horizontal="center" vertical="center" wrapText="1"/>
    </xf>
    <xf numFmtId="169" fontId="0" fillId="0" borderId="7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5" borderId="21" xfId="0" applyFill="1" applyBorder="1" applyAlignment="1">
      <alignment horizontal="center"/>
    </xf>
    <xf numFmtId="0" fontId="13" fillId="0" borderId="1" xfId="0" applyFont="1" applyBorder="1"/>
    <xf numFmtId="0" fontId="0" fillId="2" borderId="1" xfId="0" applyFill="1" applyBorder="1"/>
    <xf numFmtId="0" fontId="0" fillId="3" borderId="19" xfId="0" applyFill="1" applyBorder="1"/>
    <xf numFmtId="0" fontId="0" fillId="4" borderId="22" xfId="0" applyFill="1" applyBorder="1" applyAlignment="1">
      <alignment horizontal="center"/>
    </xf>
    <xf numFmtId="0" fontId="0" fillId="0" borderId="0" xfId="0" applyAlignment="1">
      <alignment vertical="center"/>
    </xf>
    <xf numFmtId="165" fontId="0" fillId="6" borderId="1" xfId="0" applyNumberFormat="1" applyFill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0" borderId="8" xfId="2" applyFont="1" applyFill="1" applyBorder="1" applyAlignment="1" applyProtection="1">
      <alignment horizontal="center" vertical="center" wrapText="1"/>
    </xf>
    <xf numFmtId="0" fontId="1" fillId="0" borderId="9" xfId="3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8" xfId="2" applyFont="1" applyBorder="1" applyAlignment="1" applyProtection="1">
      <alignment horizontal="center" vertical="center" wrapText="1"/>
    </xf>
    <xf numFmtId="166" fontId="0" fillId="6" borderId="27" xfId="0" applyNumberFormat="1" applyFill="1" applyBorder="1" applyAlignment="1">
      <alignment vertical="center"/>
    </xf>
    <xf numFmtId="166" fontId="0" fillId="0" borderId="27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4" fillId="0" borderId="25" xfId="0" applyFont="1" applyBorder="1"/>
    <xf numFmtId="0" fontId="0" fillId="0" borderId="0" xfId="0" applyBorder="1"/>
    <xf numFmtId="0" fontId="0" fillId="0" borderId="26" xfId="0" applyBorder="1"/>
    <xf numFmtId="0" fontId="1" fillId="0" borderId="10" xfId="2" applyFont="1" applyBorder="1" applyAlignment="1" applyProtection="1">
      <alignment horizontal="center" vertical="center" wrapText="1"/>
    </xf>
    <xf numFmtId="0" fontId="1" fillId="0" borderId="11" xfId="2" applyFont="1" applyFill="1" applyBorder="1" applyAlignment="1" applyProtection="1">
      <alignment vertical="center" wrapText="1"/>
    </xf>
    <xf numFmtId="0" fontId="1" fillId="0" borderId="11" xfId="2" applyFont="1" applyBorder="1" applyAlignment="1" applyProtection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70" fontId="0" fillId="0" borderId="9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</cellXfs>
  <cellStyles count="4">
    <cellStyle name="Обычный" xfId="0" builtinId="0"/>
    <cellStyle name="Обычный 10" xfId="1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I5" sqref="I5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42" t="s">
        <v>54</v>
      </c>
      <c r="B1" s="85" t="s">
        <v>53</v>
      </c>
      <c r="C1" s="85"/>
    </row>
    <row r="2" spans="1:3" ht="89.25" x14ac:dyDescent="0.25">
      <c r="A2" s="42" t="s">
        <v>59</v>
      </c>
      <c r="B2" s="43" t="s">
        <v>52</v>
      </c>
      <c r="C2" s="44" t="s">
        <v>55</v>
      </c>
    </row>
    <row r="3" spans="1:3" ht="90" x14ac:dyDescent="0.25">
      <c r="A3" s="42" t="s">
        <v>60</v>
      </c>
      <c r="B3" s="45" t="s">
        <v>63</v>
      </c>
      <c r="C3" s="44" t="s">
        <v>56</v>
      </c>
    </row>
    <row r="4" spans="1:3" ht="38.25" x14ac:dyDescent="0.25">
      <c r="A4" s="42" t="s">
        <v>61</v>
      </c>
      <c r="B4" s="43" t="s">
        <v>64</v>
      </c>
      <c r="C4" s="44" t="s">
        <v>57</v>
      </c>
    </row>
    <row r="5" spans="1:3" ht="63.75" x14ac:dyDescent="0.25">
      <c r="A5" s="42" t="s">
        <v>62</v>
      </c>
      <c r="B5" s="43" t="s">
        <v>65</v>
      </c>
      <c r="C5" s="44" t="s">
        <v>58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5" zoomScaleNormal="95" workbookViewId="0">
      <selection activeCell="B8" sqref="B8"/>
    </sheetView>
  </sheetViews>
  <sheetFormatPr defaultRowHeight="15" x14ac:dyDescent="0.25"/>
  <cols>
    <col min="1" max="1" width="28.85546875" customWidth="1"/>
    <col min="2" max="6" width="11.28515625" customWidth="1"/>
    <col min="7" max="7" width="12.42578125" bestFit="1" customWidth="1"/>
    <col min="9" max="9" width="10.28515625" customWidth="1"/>
    <col min="10" max="10" width="12.42578125" bestFit="1" customWidth="1"/>
    <col min="11" max="11" width="11.42578125" bestFit="1" customWidth="1"/>
  </cols>
  <sheetData>
    <row r="1" spans="1:11" ht="85.5" customHeight="1" thickBot="1" x14ac:dyDescent="0.3">
      <c r="A1" s="86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6.5" customHeight="1" thickBot="1" x14ac:dyDescent="0.3">
      <c r="A2" s="89" t="s">
        <v>0</v>
      </c>
      <c r="B2" s="91" t="s">
        <v>99</v>
      </c>
      <c r="C2" s="92"/>
      <c r="D2" s="92"/>
      <c r="E2" s="92"/>
      <c r="F2" s="93"/>
      <c r="G2" s="91" t="s">
        <v>100</v>
      </c>
      <c r="H2" s="92"/>
      <c r="I2" s="92"/>
      <c r="J2" s="92"/>
      <c r="K2" s="93"/>
    </row>
    <row r="3" spans="1:11" s="2" customFormat="1" ht="15.75" thickBot="1" x14ac:dyDescent="0.3">
      <c r="A3" s="90"/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8" t="s">
        <v>1</v>
      </c>
      <c r="H3" s="8" t="s">
        <v>2</v>
      </c>
      <c r="I3" s="8" t="s">
        <v>3</v>
      </c>
      <c r="J3" s="8" t="s">
        <v>4</v>
      </c>
      <c r="K3" s="9" t="s">
        <v>5</v>
      </c>
    </row>
    <row r="4" spans="1:11" s="2" customFormat="1" ht="30" customHeight="1" x14ac:dyDescent="0.25">
      <c r="A4" s="10" t="s">
        <v>12</v>
      </c>
      <c r="B4" s="34">
        <f>SUM(C4:F4)</f>
        <v>47384.396999999997</v>
      </c>
      <c r="C4" s="35"/>
      <c r="D4" s="38">
        <v>5582.64</v>
      </c>
      <c r="E4" s="38">
        <v>40309.186999999998</v>
      </c>
      <c r="F4" s="39">
        <v>1492.57</v>
      </c>
      <c r="G4" s="34">
        <f>SUM(H4:K4)</f>
        <v>47390.2</v>
      </c>
      <c r="H4" s="35"/>
      <c r="I4" s="38">
        <f>ROUND((5864.1),1)</f>
        <v>5864.1</v>
      </c>
      <c r="J4" s="38">
        <f>ROUND((35437.52),1)</f>
        <v>35437.5</v>
      </c>
      <c r="K4" s="39">
        <f>ROUND((6088.605),1)</f>
        <v>6088.6</v>
      </c>
    </row>
    <row r="5" spans="1:11" s="2" customFormat="1" ht="30" customHeight="1" x14ac:dyDescent="0.25">
      <c r="A5" s="11" t="s">
        <v>10</v>
      </c>
      <c r="B5" s="31">
        <f t="shared" ref="B5:B10" si="0">SUM(C5:F5)</f>
        <v>6035.6890000000003</v>
      </c>
      <c r="C5" s="3"/>
      <c r="D5" s="31"/>
      <c r="E5" s="31"/>
      <c r="F5" s="32">
        <v>6035.6890000000003</v>
      </c>
      <c r="G5" s="31">
        <f t="shared" ref="G5:G10" si="1">SUM(H5:K5)</f>
        <v>1368.2</v>
      </c>
      <c r="H5" s="3"/>
      <c r="I5" s="31"/>
      <c r="J5" s="31"/>
      <c r="K5" s="32">
        <f>ROUND((1368.248),1)</f>
        <v>1368.2</v>
      </c>
    </row>
    <row r="6" spans="1:11" s="2" customFormat="1" ht="30" customHeight="1" x14ac:dyDescent="0.25">
      <c r="A6" s="11" t="s">
        <v>13</v>
      </c>
      <c r="B6" s="31">
        <f t="shared" si="0"/>
        <v>44897.869999999995</v>
      </c>
      <c r="C6" s="4"/>
      <c r="D6" s="31">
        <f>SUM(D7:D9)</f>
        <v>5433.9440000000004</v>
      </c>
      <c r="E6" s="31">
        <f t="shared" ref="E6:F6" si="2">SUM(E7:E9)</f>
        <v>32040.444</v>
      </c>
      <c r="F6" s="32">
        <f t="shared" si="2"/>
        <v>7423.482</v>
      </c>
      <c r="G6" s="31">
        <f t="shared" si="1"/>
        <v>45164.6</v>
      </c>
      <c r="H6" s="4"/>
      <c r="I6" s="31">
        <f>SUM(I7:I9)</f>
        <v>5547.4</v>
      </c>
      <c r="J6" s="31">
        <f t="shared" ref="J6:K6" si="3">SUM(J7:J9)</f>
        <v>32199.200000000001</v>
      </c>
      <c r="K6" s="32">
        <f t="shared" si="3"/>
        <v>7418</v>
      </c>
    </row>
    <row r="7" spans="1:11" s="2" customFormat="1" ht="30" customHeight="1" x14ac:dyDescent="0.25">
      <c r="A7" s="11" t="s">
        <v>6</v>
      </c>
      <c r="B7" s="31">
        <f t="shared" si="0"/>
        <v>30612.078000000001</v>
      </c>
      <c r="C7" s="3"/>
      <c r="D7" s="31"/>
      <c r="E7" s="31">
        <v>27041.5</v>
      </c>
      <c r="F7" s="32">
        <v>3570.578</v>
      </c>
      <c r="G7" s="31">
        <f t="shared" si="1"/>
        <v>31809</v>
      </c>
      <c r="H7" s="3"/>
      <c r="I7" s="31"/>
      <c r="J7" s="31">
        <f>ROUND((28152.233),1)</f>
        <v>28152.2</v>
      </c>
      <c r="K7" s="32">
        <f>ROUND((3656.8),1)</f>
        <v>3656.8</v>
      </c>
    </row>
    <row r="8" spans="1:11" s="2" customFormat="1" ht="30" customHeight="1" x14ac:dyDescent="0.25">
      <c r="A8" s="11" t="s">
        <v>7</v>
      </c>
      <c r="B8" s="31">
        <f t="shared" si="0"/>
        <v>3852.904</v>
      </c>
      <c r="C8" s="3"/>
      <c r="D8" s="31"/>
      <c r="E8" s="31"/>
      <c r="F8" s="32">
        <v>3852.904</v>
      </c>
      <c r="G8" s="31">
        <f t="shared" si="1"/>
        <v>3761.2</v>
      </c>
      <c r="H8" s="3"/>
      <c r="I8" s="31"/>
      <c r="J8" s="31"/>
      <c r="K8" s="32">
        <f>ROUND((3761.182),1)</f>
        <v>3761.2</v>
      </c>
    </row>
    <row r="9" spans="1:11" s="2" customFormat="1" ht="30" customHeight="1" x14ac:dyDescent="0.25">
      <c r="A9" s="11" t="s">
        <v>8</v>
      </c>
      <c r="B9" s="31">
        <f t="shared" si="0"/>
        <v>10432.888000000001</v>
      </c>
      <c r="C9" s="3"/>
      <c r="D9" s="31">
        <v>5433.9440000000004</v>
      </c>
      <c r="E9" s="31">
        <v>4998.9440000000004</v>
      </c>
      <c r="F9" s="32"/>
      <c r="G9" s="31">
        <f t="shared" si="1"/>
        <v>9594.4</v>
      </c>
      <c r="H9" s="3"/>
      <c r="I9" s="31">
        <f>ROUND((5547.382),1)</f>
        <v>5547.4</v>
      </c>
      <c r="J9" s="31">
        <f>ROUND((4046.965),1)</f>
        <v>4047</v>
      </c>
      <c r="K9" s="32">
        <f>ROUND((0),1)</f>
        <v>0</v>
      </c>
    </row>
    <row r="10" spans="1:11" s="2" customFormat="1" ht="30" customHeight="1" x14ac:dyDescent="0.25">
      <c r="A10" s="11" t="s">
        <v>9</v>
      </c>
      <c r="B10" s="31">
        <f t="shared" si="0"/>
        <v>6035.6890000000003</v>
      </c>
      <c r="C10" s="3"/>
      <c r="D10" s="31"/>
      <c r="E10" s="31">
        <v>6035.6890000000003</v>
      </c>
      <c r="F10" s="32"/>
      <c r="G10" s="31">
        <f t="shared" si="1"/>
        <v>1368.2</v>
      </c>
      <c r="H10" s="3"/>
      <c r="I10" s="31"/>
      <c r="J10" s="31">
        <v>1368.2</v>
      </c>
      <c r="K10" s="32"/>
    </row>
    <row r="11" spans="1:11" s="2" customFormat="1" ht="30" customHeight="1" thickBot="1" x14ac:dyDescent="0.3">
      <c r="A11" s="12" t="s">
        <v>14</v>
      </c>
      <c r="B11" s="36">
        <f>SUM(C11:F11)</f>
        <v>2486.5269999999982</v>
      </c>
      <c r="C11" s="37"/>
      <c r="D11" s="36">
        <f>D4-D6</f>
        <v>148.69599999999991</v>
      </c>
      <c r="E11" s="36">
        <f>E4-E6-E10</f>
        <v>2233.0539999999983</v>
      </c>
      <c r="F11" s="33">
        <f>F4-F6+E10</f>
        <v>104.77700000000004</v>
      </c>
      <c r="G11" s="36">
        <f>SUM(H11:K11)</f>
        <v>2225.6</v>
      </c>
      <c r="H11" s="37"/>
      <c r="I11" s="36">
        <f>ROUND((316.658),1)</f>
        <v>316.7</v>
      </c>
      <c r="J11" s="36">
        <f>ROUND((1870.074),1)</f>
        <v>1870.1</v>
      </c>
      <c r="K11" s="33">
        <f>ROUND((38.776),1)</f>
        <v>38.799999999999997</v>
      </c>
    </row>
    <row r="12" spans="1:11" s="2" customFormat="1" ht="30" customHeight="1" thickBot="1" x14ac:dyDescent="0.3">
      <c r="A12" s="7" t="s">
        <v>15</v>
      </c>
      <c r="B12" s="13">
        <f>B11*100/B4</f>
        <v>5.2475649315533097</v>
      </c>
      <c r="C12" s="8"/>
      <c r="D12" s="13">
        <f t="shared" ref="D12:E12" si="4">D11*100/D4</f>
        <v>2.6635426966453131</v>
      </c>
      <c r="E12" s="13">
        <f t="shared" si="4"/>
        <v>5.5398140379263872</v>
      </c>
      <c r="F12" s="14">
        <f>F11*100/(F4+F5)</f>
        <v>1.3917826153430699</v>
      </c>
      <c r="G12" s="13">
        <f>G11*100/G4</f>
        <v>4.6963296208920831</v>
      </c>
      <c r="H12" s="8"/>
      <c r="I12" s="13">
        <f t="shared" ref="I12:J12" si="5">I11*100/I4</f>
        <v>5.4006582425265597</v>
      </c>
      <c r="J12" s="13">
        <f t="shared" si="5"/>
        <v>5.277178130511464</v>
      </c>
      <c r="K12" s="14">
        <f>K11*100/(K4+K5)</f>
        <v>0.52033043664842815</v>
      </c>
    </row>
    <row r="13" spans="1:11" s="2" customFormat="1" ht="30" customHeight="1" x14ac:dyDescent="0.25">
      <c r="A13" s="10" t="s">
        <v>16</v>
      </c>
      <c r="B13" s="15">
        <f>B4/6486</f>
        <v>7.3056424606845507</v>
      </c>
      <c r="C13" s="16"/>
      <c r="D13" s="15">
        <f t="shared" ref="D13:F13" si="6">D4/6486</f>
        <v>0.86072155411655882</v>
      </c>
      <c r="E13" s="15">
        <f t="shared" si="6"/>
        <v>6.2147991057662653</v>
      </c>
      <c r="F13" s="17">
        <f t="shared" si="6"/>
        <v>0.23012180080172678</v>
      </c>
      <c r="G13" s="15">
        <f>G4/6486</f>
        <v>7.3065371569534374</v>
      </c>
      <c r="H13" s="16"/>
      <c r="I13" s="15">
        <f t="shared" ref="I13:K13" si="7">I4/6486</f>
        <v>0.90411655874190566</v>
      </c>
      <c r="J13" s="15">
        <f t="shared" si="7"/>
        <v>5.4636910268270125</v>
      </c>
      <c r="K13" s="17">
        <f t="shared" si="7"/>
        <v>0.93872957138452051</v>
      </c>
    </row>
    <row r="14" spans="1:11" s="2" customFormat="1" ht="30" customHeight="1" x14ac:dyDescent="0.25">
      <c r="A14" s="11" t="s">
        <v>11</v>
      </c>
      <c r="B14" s="6">
        <f t="shared" ref="B14:B20" si="8">B5/6486</f>
        <v>0.9305718470551958</v>
      </c>
      <c r="C14" s="3"/>
      <c r="D14" s="3"/>
      <c r="E14" s="3"/>
      <c r="F14" s="18">
        <f>F5/6486</f>
        <v>0.9305718470551958</v>
      </c>
      <c r="G14" s="6">
        <f t="shared" ref="G14:G20" si="9">G5/6486</f>
        <v>0.21094665433240828</v>
      </c>
      <c r="H14" s="3"/>
      <c r="I14" s="3"/>
      <c r="J14" s="3"/>
      <c r="K14" s="18">
        <f>K5/6486</f>
        <v>0.21094665433240828</v>
      </c>
    </row>
    <row r="15" spans="1:11" s="2" customFormat="1" ht="30" customHeight="1" x14ac:dyDescent="0.25">
      <c r="A15" s="11" t="s">
        <v>17</v>
      </c>
      <c r="B15" s="6">
        <f t="shared" si="8"/>
        <v>6.9222741288929992</v>
      </c>
      <c r="C15" s="3"/>
      <c r="D15" s="6">
        <f t="shared" ref="D15:F15" si="10">D6/6486</f>
        <v>0.8377958680234352</v>
      </c>
      <c r="E15" s="6">
        <f t="shared" si="10"/>
        <v>4.9399389454209066</v>
      </c>
      <c r="F15" s="18">
        <f t="shared" si="10"/>
        <v>1.1445393154486587</v>
      </c>
      <c r="G15" s="6">
        <f t="shared" si="9"/>
        <v>6.9633980881899475</v>
      </c>
      <c r="H15" s="3"/>
      <c r="I15" s="6">
        <f t="shared" ref="I15:K15" si="11">I6/6486</f>
        <v>0.85528831329016342</v>
      </c>
      <c r="J15" s="6">
        <f t="shared" si="11"/>
        <v>4.9644156645081718</v>
      </c>
      <c r="K15" s="18">
        <f t="shared" si="11"/>
        <v>1.1436941103916127</v>
      </c>
    </row>
    <row r="16" spans="1:11" s="2" customFormat="1" ht="30" customHeight="1" x14ac:dyDescent="0.25">
      <c r="A16" s="11" t="s">
        <v>6</v>
      </c>
      <c r="B16" s="6">
        <f t="shared" si="8"/>
        <v>4.7197160037002774</v>
      </c>
      <c r="C16" s="3"/>
      <c r="D16" s="3"/>
      <c r="E16" s="6">
        <f t="shared" ref="E16:F16" si="12">E7/6486</f>
        <v>4.1692106074622259</v>
      </c>
      <c r="F16" s="18">
        <f t="shared" si="12"/>
        <v>0.55050539623805117</v>
      </c>
      <c r="G16" s="6">
        <f t="shared" si="9"/>
        <v>4.9042553191489358</v>
      </c>
      <c r="H16" s="3"/>
      <c r="I16" s="3"/>
      <c r="J16" s="6">
        <f t="shared" ref="J16:K16" si="13">J7/6486</f>
        <v>4.3404563675609005</v>
      </c>
      <c r="K16" s="18">
        <f t="shared" si="13"/>
        <v>0.56379895158803583</v>
      </c>
    </row>
    <row r="17" spans="1:11" s="2" customFormat="1" ht="30" customHeight="1" x14ac:dyDescent="0.25">
      <c r="A17" s="11" t="s">
        <v>7</v>
      </c>
      <c r="B17" s="6">
        <f t="shared" si="8"/>
        <v>0.59403391921060744</v>
      </c>
      <c r="C17" s="3"/>
      <c r="D17" s="3"/>
      <c r="E17" s="3"/>
      <c r="F17" s="18">
        <f>F8/6486</f>
        <v>0.59403391921060744</v>
      </c>
      <c r="G17" s="6">
        <f t="shared" si="9"/>
        <v>0.57989515880357689</v>
      </c>
      <c r="H17" s="3"/>
      <c r="I17" s="3"/>
      <c r="J17" s="3"/>
      <c r="K17" s="18">
        <f>K8/6486</f>
        <v>0.57989515880357689</v>
      </c>
    </row>
    <row r="18" spans="1:11" s="2" customFormat="1" ht="30" customHeight="1" x14ac:dyDescent="0.25">
      <c r="A18" s="11" t="s">
        <v>8</v>
      </c>
      <c r="B18" s="6">
        <f t="shared" si="8"/>
        <v>1.6085242059821154</v>
      </c>
      <c r="C18" s="3"/>
      <c r="D18" s="6">
        <f t="shared" ref="D18:F18" si="14">D9/6486</f>
        <v>0.8377958680234352</v>
      </c>
      <c r="E18" s="6">
        <f t="shared" si="14"/>
        <v>0.77072833795868034</v>
      </c>
      <c r="F18" s="18">
        <f t="shared" si="14"/>
        <v>0</v>
      </c>
      <c r="G18" s="6">
        <f t="shared" si="9"/>
        <v>1.4792476102374343</v>
      </c>
      <c r="H18" s="3"/>
      <c r="I18" s="6">
        <f t="shared" ref="I18:K18" si="15">I9/6486</f>
        <v>0.85528831329016342</v>
      </c>
      <c r="J18" s="6">
        <f t="shared" si="15"/>
        <v>0.62395929694727104</v>
      </c>
      <c r="K18" s="18">
        <f t="shared" si="15"/>
        <v>0</v>
      </c>
    </row>
    <row r="19" spans="1:11" ht="30" customHeight="1" x14ac:dyDescent="0.25">
      <c r="A19" s="11" t="s">
        <v>18</v>
      </c>
      <c r="B19" s="6">
        <f t="shared" si="8"/>
        <v>0.9305718470551958</v>
      </c>
      <c r="C19" s="5"/>
      <c r="D19" s="5"/>
      <c r="E19" s="6">
        <f>E10/6486</f>
        <v>0.9305718470551958</v>
      </c>
      <c r="F19" s="19"/>
      <c r="G19" s="6">
        <f t="shared" si="9"/>
        <v>0.21094665433240828</v>
      </c>
      <c r="H19" s="5"/>
      <c r="I19" s="5"/>
      <c r="J19" s="6">
        <f>J10/6486</f>
        <v>0.21094665433240828</v>
      </c>
      <c r="K19" s="19"/>
    </row>
    <row r="20" spans="1:11" ht="30" customHeight="1" thickBot="1" x14ac:dyDescent="0.3">
      <c r="A20" s="12" t="s">
        <v>19</v>
      </c>
      <c r="B20" s="20">
        <f t="shared" si="8"/>
        <v>0.38336833179155078</v>
      </c>
      <c r="C20" s="21"/>
      <c r="D20" s="20">
        <f t="shared" ref="D20:F20" si="16">D11/6486</f>
        <v>2.2925686093123638E-2</v>
      </c>
      <c r="E20" s="20">
        <f t="shared" si="16"/>
        <v>0.34428831329016318</v>
      </c>
      <c r="F20" s="22">
        <f t="shared" si="16"/>
        <v>1.6154332408263961E-2</v>
      </c>
      <c r="G20" s="20">
        <f t="shared" si="9"/>
        <v>0.3431390687634906</v>
      </c>
      <c r="H20" s="21"/>
      <c r="I20" s="20">
        <f t="shared" ref="I20:K20" si="17">I11/6486</f>
        <v>4.8828245451742212E-2</v>
      </c>
      <c r="J20" s="20">
        <f t="shared" si="17"/>
        <v>0.28832870798643229</v>
      </c>
      <c r="K20" s="22">
        <f t="shared" si="17"/>
        <v>5.9821153253160645E-3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">
    <mergeCell ref="A1:K1"/>
    <mergeCell ref="A2:A3"/>
    <mergeCell ref="B2:F2"/>
    <mergeCell ref="G2:K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R6" sqref="R6"/>
    </sheetView>
  </sheetViews>
  <sheetFormatPr defaultRowHeight="15" x14ac:dyDescent="0.25"/>
  <cols>
    <col min="2" max="2" width="28" customWidth="1"/>
    <col min="4" max="4" width="10.140625" bestFit="1" customWidth="1"/>
    <col min="15" max="15" width="9.5703125" bestFit="1" customWidth="1"/>
    <col min="16" max="16" width="11.7109375" customWidth="1"/>
  </cols>
  <sheetData>
    <row r="1" spans="1:16" ht="34.5" customHeight="1" x14ac:dyDescent="0.25">
      <c r="A1" s="94" t="s">
        <v>63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</row>
    <row r="2" spans="1:16" s="62" customFormat="1" ht="18.75" customHeight="1" x14ac:dyDescent="0.25">
      <c r="A2" s="65" t="s">
        <v>99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x14ac:dyDescent="0.25">
      <c r="A3" s="68" t="s">
        <v>20</v>
      </c>
      <c r="B3" s="24" t="s">
        <v>21</v>
      </c>
      <c r="C3" s="25" t="s">
        <v>22</v>
      </c>
      <c r="D3" s="29">
        <v>43101</v>
      </c>
      <c r="E3" s="29">
        <f>D3+32</f>
        <v>43133</v>
      </c>
      <c r="F3" s="29">
        <f t="shared" ref="F3:O3" si="0">E3+32</f>
        <v>43165</v>
      </c>
      <c r="G3" s="29">
        <f t="shared" si="0"/>
        <v>43197</v>
      </c>
      <c r="H3" s="29">
        <f t="shared" si="0"/>
        <v>43229</v>
      </c>
      <c r="I3" s="29">
        <f t="shared" si="0"/>
        <v>43261</v>
      </c>
      <c r="J3" s="29">
        <f t="shared" si="0"/>
        <v>43293</v>
      </c>
      <c r="K3" s="29">
        <f t="shared" si="0"/>
        <v>43325</v>
      </c>
      <c r="L3" s="29">
        <f t="shared" si="0"/>
        <v>43357</v>
      </c>
      <c r="M3" s="29">
        <f t="shared" si="0"/>
        <v>43389</v>
      </c>
      <c r="N3" s="29">
        <f t="shared" si="0"/>
        <v>43421</v>
      </c>
      <c r="O3" s="29">
        <f t="shared" si="0"/>
        <v>43453</v>
      </c>
      <c r="P3" s="69" t="s">
        <v>101</v>
      </c>
    </row>
    <row r="4" spans="1:16" x14ac:dyDescent="0.25">
      <c r="A4" s="70">
        <v>1</v>
      </c>
      <c r="B4" s="23">
        <f>A4+1</f>
        <v>2</v>
      </c>
      <c r="C4" s="23">
        <f t="shared" ref="C4:P4" si="1">B4+1</f>
        <v>3</v>
      </c>
      <c r="D4" s="23">
        <f t="shared" si="1"/>
        <v>4</v>
      </c>
      <c r="E4" s="23">
        <f t="shared" si="1"/>
        <v>5</v>
      </c>
      <c r="F4" s="23">
        <f t="shared" si="1"/>
        <v>6</v>
      </c>
      <c r="G4" s="23">
        <f t="shared" si="1"/>
        <v>7</v>
      </c>
      <c r="H4" s="23">
        <f t="shared" si="1"/>
        <v>8</v>
      </c>
      <c r="I4" s="23">
        <f t="shared" si="1"/>
        <v>9</v>
      </c>
      <c r="J4" s="23">
        <f t="shared" si="1"/>
        <v>10</v>
      </c>
      <c r="K4" s="23">
        <f t="shared" si="1"/>
        <v>11</v>
      </c>
      <c r="L4" s="23">
        <f t="shared" si="1"/>
        <v>12</v>
      </c>
      <c r="M4" s="23">
        <f t="shared" si="1"/>
        <v>13</v>
      </c>
      <c r="N4" s="23">
        <f t="shared" si="1"/>
        <v>14</v>
      </c>
      <c r="O4" s="23">
        <f t="shared" si="1"/>
        <v>15</v>
      </c>
      <c r="P4" s="71">
        <f t="shared" si="1"/>
        <v>16</v>
      </c>
    </row>
    <row r="5" spans="1:16" ht="27" customHeight="1" x14ac:dyDescent="0.25">
      <c r="A5" s="72" t="s">
        <v>102</v>
      </c>
      <c r="B5" s="28" t="s">
        <v>103</v>
      </c>
      <c r="C5" s="27" t="s">
        <v>24</v>
      </c>
      <c r="D5" s="63">
        <v>2.17746</v>
      </c>
      <c r="E5" s="63">
        <v>2.2281</v>
      </c>
      <c r="F5" s="63">
        <v>2.07707</v>
      </c>
      <c r="G5" s="63">
        <v>2.2053500000000001</v>
      </c>
      <c r="H5" s="63">
        <v>2.1610200000000002</v>
      </c>
      <c r="I5" s="63">
        <v>2.0511900000000001</v>
      </c>
      <c r="J5" s="63">
        <v>2.1482700000000001</v>
      </c>
      <c r="K5" s="63">
        <v>2.2108400000000001</v>
      </c>
      <c r="L5" s="63">
        <v>2.5350799999999998</v>
      </c>
      <c r="M5" s="63">
        <v>2.3732199999999999</v>
      </c>
      <c r="N5" s="63">
        <v>2.31772</v>
      </c>
      <c r="O5" s="63">
        <v>2.2031999999999998</v>
      </c>
      <c r="P5" s="73"/>
    </row>
    <row r="6" spans="1:16" ht="26.25" customHeight="1" x14ac:dyDescent="0.25">
      <c r="A6" s="72" t="s">
        <v>104</v>
      </c>
      <c r="B6" s="28" t="s">
        <v>105</v>
      </c>
      <c r="C6" s="27" t="s">
        <v>24</v>
      </c>
      <c r="D6" s="30"/>
      <c r="E6" s="30"/>
      <c r="F6" s="30">
        <v>2.0341</v>
      </c>
      <c r="G6" s="30">
        <v>2.1665999999999999</v>
      </c>
      <c r="H6" s="30"/>
      <c r="I6" s="63">
        <v>2.0073599999999998</v>
      </c>
      <c r="J6" s="63">
        <v>2.1547700000000001</v>
      </c>
      <c r="K6" s="30">
        <v>2.2173400000000001</v>
      </c>
      <c r="L6" s="30">
        <v>2.5415800000000002</v>
      </c>
      <c r="M6" s="30"/>
      <c r="N6" s="30">
        <v>2.32422</v>
      </c>
      <c r="O6" s="30">
        <v>2.2097000000000002</v>
      </c>
      <c r="P6" s="74"/>
    </row>
    <row r="7" spans="1:16" ht="24.95" customHeight="1" x14ac:dyDescent="0.25">
      <c r="A7" s="72" t="s">
        <v>106</v>
      </c>
      <c r="B7" s="28" t="s">
        <v>107</v>
      </c>
      <c r="C7" s="27" t="s">
        <v>26</v>
      </c>
      <c r="D7" s="64">
        <v>140.40100000000001</v>
      </c>
      <c r="E7" s="64">
        <v>18.198</v>
      </c>
      <c r="F7" s="64">
        <v>165.4</v>
      </c>
      <c r="G7" s="64">
        <v>177.9</v>
      </c>
      <c r="H7" s="64">
        <v>99.094999999999999</v>
      </c>
      <c r="I7" s="64">
        <v>125.8</v>
      </c>
      <c r="J7" s="64">
        <v>128.5</v>
      </c>
      <c r="K7" s="64">
        <v>132.19999999999999</v>
      </c>
      <c r="L7" s="64">
        <v>134</v>
      </c>
      <c r="M7" s="64">
        <v>176.25700000000001</v>
      </c>
      <c r="N7" s="64">
        <v>190.1</v>
      </c>
      <c r="O7" s="64">
        <v>198.9</v>
      </c>
      <c r="P7" s="84">
        <f>SUM(D7:O7)</f>
        <v>1686.751</v>
      </c>
    </row>
    <row r="8" spans="1:16" ht="24.95" customHeight="1" x14ac:dyDescent="0.25">
      <c r="A8" s="72" t="s">
        <v>108</v>
      </c>
      <c r="B8" s="28" t="s">
        <v>109</v>
      </c>
      <c r="C8" s="27" t="s">
        <v>26</v>
      </c>
      <c r="D8" s="26"/>
      <c r="E8" s="26"/>
      <c r="F8" s="64">
        <v>145.43799999999999</v>
      </c>
      <c r="G8" s="64">
        <v>9.0030000000000001</v>
      </c>
      <c r="H8" s="64"/>
      <c r="I8" s="64">
        <v>122.816</v>
      </c>
      <c r="J8" s="64">
        <v>116.71899999999999</v>
      </c>
      <c r="K8" s="64">
        <v>30.355</v>
      </c>
      <c r="L8" s="64">
        <v>112.994</v>
      </c>
      <c r="M8" s="64"/>
      <c r="N8" s="64">
        <v>22.119</v>
      </c>
      <c r="O8" s="64">
        <v>288.68</v>
      </c>
      <c r="P8" s="84">
        <f>SUM(D8:O8)</f>
        <v>848.12400000000002</v>
      </c>
    </row>
    <row r="9" spans="1:16" ht="24.95" customHeight="1" x14ac:dyDescent="0.25">
      <c r="A9" s="72">
        <v>3</v>
      </c>
      <c r="B9" s="28" t="s">
        <v>27</v>
      </c>
      <c r="C9" s="27" t="s">
        <v>28</v>
      </c>
      <c r="D9" s="100">
        <f>D5*D7+D6*D8</f>
        <v>305.71756146000001</v>
      </c>
      <c r="E9" s="100">
        <f t="shared" ref="E9:O9" si="2">E5*E7+E6*E8</f>
        <v>40.5469638</v>
      </c>
      <c r="F9" s="100">
        <f t="shared" si="2"/>
        <v>639.38281379999989</v>
      </c>
      <c r="G9" s="100">
        <f t="shared" si="2"/>
        <v>411.83766480000003</v>
      </c>
      <c r="H9" s="100">
        <f t="shared" si="2"/>
        <v>214.1462769</v>
      </c>
      <c r="I9" s="100">
        <f t="shared" si="2"/>
        <v>504.57562775999997</v>
      </c>
      <c r="J9" s="100">
        <f t="shared" si="2"/>
        <v>527.55529463000005</v>
      </c>
      <c r="K9" s="100">
        <f t="shared" si="2"/>
        <v>359.58040370000003</v>
      </c>
      <c r="L9" s="100">
        <f t="shared" si="2"/>
        <v>626.88401051999995</v>
      </c>
      <c r="M9" s="100">
        <f t="shared" si="2"/>
        <v>418.29663754000001</v>
      </c>
      <c r="N9" s="100">
        <f t="shared" si="2"/>
        <v>492.00799417999997</v>
      </c>
      <c r="O9" s="100">
        <f t="shared" si="2"/>
        <v>1076.112676</v>
      </c>
      <c r="P9" s="101">
        <f>ROUND((SUM(D9:O9)),2)</f>
        <v>5616.64</v>
      </c>
    </row>
    <row r="10" spans="1:16" x14ac:dyDescent="0.25">
      <c r="A10" s="76" t="s">
        <v>100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</row>
    <row r="11" spans="1:16" x14ac:dyDescent="0.25">
      <c r="A11" s="68" t="s">
        <v>20</v>
      </c>
      <c r="B11" s="24" t="s">
        <v>21</v>
      </c>
      <c r="C11" s="25" t="s">
        <v>22</v>
      </c>
      <c r="D11" s="29">
        <v>43101</v>
      </c>
      <c r="E11" s="29">
        <f>D11+32</f>
        <v>43133</v>
      </c>
      <c r="F11" s="29">
        <f t="shared" ref="F11" si="3">E11+32</f>
        <v>43165</v>
      </c>
      <c r="G11" s="29">
        <f t="shared" ref="G11" si="4">F11+32</f>
        <v>43197</v>
      </c>
      <c r="H11" s="29">
        <f t="shared" ref="H11" si="5">G11+32</f>
        <v>43229</v>
      </c>
      <c r="I11" s="29">
        <f t="shared" ref="I11" si="6">H11+32</f>
        <v>43261</v>
      </c>
      <c r="J11" s="29">
        <f t="shared" ref="J11" si="7">I11+32</f>
        <v>43293</v>
      </c>
      <c r="K11" s="29">
        <f t="shared" ref="K11" si="8">J11+32</f>
        <v>43325</v>
      </c>
      <c r="L11" s="29">
        <f t="shared" ref="L11" si="9">K11+32</f>
        <v>43357</v>
      </c>
      <c r="M11" s="29">
        <f t="shared" ref="M11" si="10">L11+32</f>
        <v>43389</v>
      </c>
      <c r="N11" s="29">
        <f t="shared" ref="N11" si="11">M11+32</f>
        <v>43421</v>
      </c>
      <c r="O11" s="29">
        <f t="shared" ref="O11" si="12">N11+32</f>
        <v>43453</v>
      </c>
      <c r="P11" s="69" t="s">
        <v>101</v>
      </c>
    </row>
    <row r="12" spans="1:16" x14ac:dyDescent="0.25">
      <c r="A12" s="70">
        <v>1</v>
      </c>
      <c r="B12" s="23">
        <f>A12+1</f>
        <v>2</v>
      </c>
      <c r="C12" s="23">
        <f t="shared" ref="C12:P12" si="13">B12+1</f>
        <v>3</v>
      </c>
      <c r="D12" s="23">
        <f t="shared" si="13"/>
        <v>4</v>
      </c>
      <c r="E12" s="23">
        <f t="shared" si="13"/>
        <v>5</v>
      </c>
      <c r="F12" s="23">
        <f t="shared" si="13"/>
        <v>6</v>
      </c>
      <c r="G12" s="23">
        <f t="shared" si="13"/>
        <v>7</v>
      </c>
      <c r="H12" s="23">
        <f t="shared" si="13"/>
        <v>8</v>
      </c>
      <c r="I12" s="23">
        <f t="shared" si="13"/>
        <v>9</v>
      </c>
      <c r="J12" s="23">
        <f t="shared" si="13"/>
        <v>10</v>
      </c>
      <c r="K12" s="23">
        <f t="shared" si="13"/>
        <v>11</v>
      </c>
      <c r="L12" s="23">
        <f t="shared" si="13"/>
        <v>12</v>
      </c>
      <c r="M12" s="23">
        <f t="shared" si="13"/>
        <v>13</v>
      </c>
      <c r="N12" s="23">
        <f t="shared" si="13"/>
        <v>14</v>
      </c>
      <c r="O12" s="23">
        <f t="shared" si="13"/>
        <v>15</v>
      </c>
      <c r="P12" s="71">
        <f t="shared" si="13"/>
        <v>16</v>
      </c>
    </row>
    <row r="13" spans="1:16" ht="24.95" customHeight="1" x14ac:dyDescent="0.25">
      <c r="A13" s="72">
        <v>1</v>
      </c>
      <c r="B13" s="28" t="s">
        <v>23</v>
      </c>
      <c r="C13" s="27" t="s">
        <v>24</v>
      </c>
      <c r="D13" s="30">
        <v>2.4055399999999998</v>
      </c>
      <c r="E13" s="30">
        <v>2.4055399999999998</v>
      </c>
      <c r="F13" s="30">
        <v>2.4055399999999998</v>
      </c>
      <c r="G13" s="30">
        <v>2.4055399999999998</v>
      </c>
      <c r="H13" s="30">
        <v>2.4055399999999998</v>
      </c>
      <c r="I13" s="30">
        <v>2.4055399999999998</v>
      </c>
      <c r="J13" s="30">
        <v>2.4060199999999998</v>
      </c>
      <c r="K13" s="30">
        <v>2.4060199999999998</v>
      </c>
      <c r="L13" s="30">
        <v>2.4060199999999998</v>
      </c>
      <c r="M13" s="30">
        <v>2.4060199999999998</v>
      </c>
      <c r="N13" s="30">
        <v>2.4060199999999998</v>
      </c>
      <c r="O13" s="30">
        <v>2.4060199999999998</v>
      </c>
      <c r="P13" s="74"/>
    </row>
    <row r="14" spans="1:16" ht="24.95" customHeight="1" x14ac:dyDescent="0.25">
      <c r="A14" s="72">
        <v>2</v>
      </c>
      <c r="B14" s="28" t="s">
        <v>25</v>
      </c>
      <c r="C14" s="27" t="s">
        <v>26</v>
      </c>
      <c r="D14" s="26">
        <v>186.1</v>
      </c>
      <c r="E14" s="26">
        <v>209.4</v>
      </c>
      <c r="F14" s="26">
        <v>185.5</v>
      </c>
      <c r="G14" s="26">
        <v>199.6</v>
      </c>
      <c r="H14" s="26">
        <v>193.2</v>
      </c>
      <c r="I14" s="26">
        <v>139</v>
      </c>
      <c r="J14" s="26">
        <v>144.19999999999999</v>
      </c>
      <c r="K14" s="26">
        <v>148.4</v>
      </c>
      <c r="L14" s="26">
        <v>150.4</v>
      </c>
      <c r="M14" s="26">
        <v>231.1</v>
      </c>
      <c r="N14" s="26">
        <v>213.3</v>
      </c>
      <c r="O14" s="26">
        <v>225.4</v>
      </c>
      <c r="P14" s="75">
        <f>SUM(D14:O14)</f>
        <v>2225.6</v>
      </c>
    </row>
    <row r="15" spans="1:16" ht="24.95" customHeight="1" thickBot="1" x14ac:dyDescent="0.3">
      <c r="A15" s="79">
        <v>3</v>
      </c>
      <c r="B15" s="80" t="s">
        <v>27</v>
      </c>
      <c r="C15" s="81" t="s">
        <v>28</v>
      </c>
      <c r="D15" s="82">
        <f>D13*D14</f>
        <v>447.67099399999995</v>
      </c>
      <c r="E15" s="82">
        <f t="shared" ref="E15:O15" si="14">E13*E14</f>
        <v>503.72007599999995</v>
      </c>
      <c r="F15" s="82">
        <f t="shared" si="14"/>
        <v>446.22766999999999</v>
      </c>
      <c r="G15" s="82">
        <f t="shared" si="14"/>
        <v>480.14578399999994</v>
      </c>
      <c r="H15" s="82">
        <f t="shared" si="14"/>
        <v>464.75032799999991</v>
      </c>
      <c r="I15" s="82">
        <f t="shared" si="14"/>
        <v>334.37005999999997</v>
      </c>
      <c r="J15" s="82">
        <f t="shared" si="14"/>
        <v>346.94808399999994</v>
      </c>
      <c r="K15" s="82">
        <f t="shared" si="14"/>
        <v>357.05336799999998</v>
      </c>
      <c r="L15" s="82">
        <f t="shared" si="14"/>
        <v>361.865408</v>
      </c>
      <c r="M15" s="82">
        <f t="shared" si="14"/>
        <v>556.03122199999996</v>
      </c>
      <c r="N15" s="82">
        <f t="shared" si="14"/>
        <v>513.20406600000001</v>
      </c>
      <c r="O15" s="82">
        <f t="shared" si="14"/>
        <v>542.31690800000001</v>
      </c>
      <c r="P15" s="83">
        <f>ROUNDDOWN((SUM(D15:O15)),2)</f>
        <v>5354.3</v>
      </c>
    </row>
  </sheetData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"/>
    </sheetView>
  </sheetViews>
  <sheetFormatPr defaultRowHeight="15" x14ac:dyDescent="0.25"/>
  <cols>
    <col min="1" max="1" width="25.5703125" customWidth="1"/>
    <col min="2" max="3" width="28.42578125" customWidth="1"/>
    <col min="4" max="4" width="23" customWidth="1"/>
  </cols>
  <sheetData>
    <row r="1" spans="1:4" ht="43.5" customHeight="1" x14ac:dyDescent="0.25">
      <c r="A1" s="97" t="s">
        <v>66</v>
      </c>
      <c r="B1" s="97"/>
      <c r="C1" s="97"/>
      <c r="D1" s="97"/>
    </row>
    <row r="2" spans="1:4" ht="47.25" x14ac:dyDescent="0.25">
      <c r="A2" s="40" t="s">
        <v>29</v>
      </c>
      <c r="B2" s="40" t="s">
        <v>30</v>
      </c>
      <c r="C2" s="40" t="s">
        <v>31</v>
      </c>
      <c r="D2" s="40" t="s">
        <v>32</v>
      </c>
    </row>
    <row r="3" spans="1:4" ht="31.5" x14ac:dyDescent="0.25">
      <c r="A3" s="41" t="s">
        <v>33</v>
      </c>
      <c r="B3" s="41" t="s">
        <v>34</v>
      </c>
      <c r="C3" s="41" t="s">
        <v>35</v>
      </c>
      <c r="D3" s="41" t="s">
        <v>36</v>
      </c>
    </row>
    <row r="4" spans="1:4" ht="31.5" x14ac:dyDescent="0.25">
      <c r="A4" s="41" t="s">
        <v>33</v>
      </c>
      <c r="B4" s="41" t="s">
        <v>34</v>
      </c>
      <c r="C4" s="41" t="s">
        <v>35</v>
      </c>
      <c r="D4" s="41" t="s">
        <v>37</v>
      </c>
    </row>
    <row r="5" spans="1:4" ht="31.5" x14ac:dyDescent="0.25">
      <c r="A5" s="41" t="s">
        <v>33</v>
      </c>
      <c r="B5" s="41" t="s">
        <v>34</v>
      </c>
      <c r="C5" s="41" t="s">
        <v>35</v>
      </c>
      <c r="D5" s="41" t="s">
        <v>38</v>
      </c>
    </row>
    <row r="6" spans="1:4" ht="31.5" x14ac:dyDescent="0.25">
      <c r="A6" s="41" t="s">
        <v>33</v>
      </c>
      <c r="B6" s="41" t="s">
        <v>34</v>
      </c>
      <c r="C6" s="41" t="s">
        <v>35</v>
      </c>
      <c r="D6" s="41" t="s">
        <v>39</v>
      </c>
    </row>
    <row r="7" spans="1:4" ht="31.5" x14ac:dyDescent="0.25">
      <c r="A7" s="41" t="s">
        <v>33</v>
      </c>
      <c r="B7" s="41" t="s">
        <v>34</v>
      </c>
      <c r="C7" s="41" t="s">
        <v>35</v>
      </c>
      <c r="D7" s="41" t="s">
        <v>40</v>
      </c>
    </row>
    <row r="8" spans="1:4" ht="31.5" x14ac:dyDescent="0.25">
      <c r="A8" s="41" t="s">
        <v>33</v>
      </c>
      <c r="B8" s="41" t="s">
        <v>34</v>
      </c>
      <c r="C8" s="41" t="s">
        <v>35</v>
      </c>
      <c r="D8" s="41" t="s">
        <v>41</v>
      </c>
    </row>
    <row r="9" spans="1:4" ht="31.5" x14ac:dyDescent="0.25">
      <c r="A9" s="41" t="s">
        <v>33</v>
      </c>
      <c r="B9" s="41" t="s">
        <v>34</v>
      </c>
      <c r="C9" s="41" t="s">
        <v>35</v>
      </c>
      <c r="D9" s="41" t="s">
        <v>42</v>
      </c>
    </row>
    <row r="10" spans="1:4" ht="31.5" x14ac:dyDescent="0.25">
      <c r="A10" s="41" t="s">
        <v>33</v>
      </c>
      <c r="B10" s="41" t="s">
        <v>43</v>
      </c>
      <c r="C10" s="41" t="s">
        <v>44</v>
      </c>
      <c r="D10" s="41" t="s">
        <v>45</v>
      </c>
    </row>
    <row r="11" spans="1:4" ht="31.5" x14ac:dyDescent="0.25">
      <c r="A11" s="41" t="s">
        <v>33</v>
      </c>
      <c r="B11" s="41" t="s">
        <v>46</v>
      </c>
      <c r="C11" s="41" t="s">
        <v>47</v>
      </c>
      <c r="D11" s="41" t="s">
        <v>45</v>
      </c>
    </row>
    <row r="12" spans="1:4" ht="31.5" x14ac:dyDescent="0.25">
      <c r="A12" s="41" t="s">
        <v>33</v>
      </c>
      <c r="B12" s="41" t="s">
        <v>48</v>
      </c>
      <c r="C12" s="41" t="s">
        <v>49</v>
      </c>
      <c r="D12" s="41" t="s">
        <v>45</v>
      </c>
    </row>
    <row r="13" spans="1:4" ht="31.5" x14ac:dyDescent="0.25">
      <c r="A13" s="41" t="s">
        <v>33</v>
      </c>
      <c r="B13" s="41" t="s">
        <v>50</v>
      </c>
      <c r="C13" s="41" t="s">
        <v>51</v>
      </c>
      <c r="D13" s="41" t="s">
        <v>45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S8" sqref="S8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3" max="13" width="11" customWidth="1"/>
    <col min="17" max="17" width="10.28515625" customWidth="1"/>
  </cols>
  <sheetData>
    <row r="1" spans="1:18" ht="47.25" customHeight="1" x14ac:dyDescent="0.25">
      <c r="A1" s="98" t="s">
        <v>98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7.5" customHeight="1" thickBot="1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x14ac:dyDescent="0.25">
      <c r="A3" s="46" t="s">
        <v>67</v>
      </c>
      <c r="B3" s="47" t="s">
        <v>68</v>
      </c>
      <c r="C3" s="47" t="s">
        <v>69</v>
      </c>
      <c r="D3" s="47" t="s">
        <v>70</v>
      </c>
      <c r="E3" s="48" t="s">
        <v>71</v>
      </c>
      <c r="F3" s="47" t="s">
        <v>72</v>
      </c>
      <c r="G3" s="47" t="s">
        <v>73</v>
      </c>
      <c r="H3" s="47" t="s">
        <v>74</v>
      </c>
      <c r="I3" s="48" t="s">
        <v>75</v>
      </c>
      <c r="J3" s="47" t="s">
        <v>76</v>
      </c>
      <c r="K3" s="47" t="s">
        <v>77</v>
      </c>
      <c r="L3" s="47" t="s">
        <v>78</v>
      </c>
      <c r="M3" s="48" t="s">
        <v>79</v>
      </c>
      <c r="N3" s="47" t="s">
        <v>80</v>
      </c>
      <c r="O3" s="47" t="s">
        <v>81</v>
      </c>
      <c r="P3" s="47" t="s">
        <v>82</v>
      </c>
      <c r="Q3" s="49" t="s">
        <v>83</v>
      </c>
      <c r="R3" s="50" t="s">
        <v>84</v>
      </c>
    </row>
    <row r="4" spans="1:18" x14ac:dyDescent="0.25">
      <c r="A4" s="51" t="s">
        <v>85</v>
      </c>
      <c r="B4" s="52">
        <v>0</v>
      </c>
      <c r="C4" s="52">
        <v>0</v>
      </c>
      <c r="D4" s="52">
        <v>1</v>
      </c>
      <c r="E4" s="53">
        <v>1</v>
      </c>
      <c r="F4" s="52">
        <v>0</v>
      </c>
      <c r="G4" s="52">
        <v>0</v>
      </c>
      <c r="H4" s="52">
        <v>1</v>
      </c>
      <c r="I4" s="53">
        <v>1</v>
      </c>
      <c r="J4" s="52">
        <v>0</v>
      </c>
      <c r="K4" s="52">
        <v>0</v>
      </c>
      <c r="L4" s="52">
        <v>0</v>
      </c>
      <c r="M4" s="53">
        <v>0</v>
      </c>
      <c r="N4" s="52">
        <v>0</v>
      </c>
      <c r="O4" s="52">
        <v>0</v>
      </c>
      <c r="P4" s="52">
        <v>0</v>
      </c>
      <c r="Q4" s="54">
        <v>0</v>
      </c>
      <c r="R4" s="55">
        <v>2</v>
      </c>
    </row>
    <row r="5" spans="1:18" x14ac:dyDescent="0.25">
      <c r="A5" s="23" t="s">
        <v>86</v>
      </c>
      <c r="B5" s="52"/>
      <c r="C5" s="52"/>
      <c r="D5" s="52"/>
      <c r="E5" s="53"/>
      <c r="F5" s="52"/>
      <c r="G5" s="52"/>
      <c r="H5" s="52"/>
      <c r="I5" s="53"/>
      <c r="J5" s="52"/>
      <c r="K5" s="52"/>
      <c r="L5" s="52"/>
      <c r="M5" s="53"/>
      <c r="N5" s="52"/>
      <c r="O5" s="52"/>
      <c r="P5" s="52"/>
      <c r="Q5" s="54"/>
      <c r="R5" s="55"/>
    </row>
    <row r="6" spans="1:18" x14ac:dyDescent="0.25">
      <c r="A6" s="56" t="s">
        <v>87</v>
      </c>
      <c r="B6" s="52">
        <v>0</v>
      </c>
      <c r="C6" s="52">
        <v>0</v>
      </c>
      <c r="D6" s="52">
        <v>0</v>
      </c>
      <c r="E6" s="53">
        <v>0</v>
      </c>
      <c r="F6" s="52">
        <v>0</v>
      </c>
      <c r="G6" s="52">
        <v>0</v>
      </c>
      <c r="H6" s="52">
        <v>0</v>
      </c>
      <c r="I6" s="53">
        <v>0</v>
      </c>
      <c r="J6" s="52">
        <v>0</v>
      </c>
      <c r="K6" s="52">
        <v>0</v>
      </c>
      <c r="L6" s="52">
        <v>0</v>
      </c>
      <c r="M6" s="53">
        <v>0</v>
      </c>
      <c r="N6" s="52">
        <v>0</v>
      </c>
      <c r="O6" s="52">
        <v>0</v>
      </c>
      <c r="P6" s="52">
        <v>0</v>
      </c>
      <c r="Q6" s="54">
        <v>0</v>
      </c>
      <c r="R6" s="55">
        <v>0</v>
      </c>
    </row>
    <row r="7" spans="1:18" x14ac:dyDescent="0.25">
      <c r="A7" s="56" t="s">
        <v>88</v>
      </c>
      <c r="B7" s="52">
        <v>0</v>
      </c>
      <c r="C7" s="52">
        <v>0</v>
      </c>
      <c r="D7" s="52">
        <v>1</v>
      </c>
      <c r="E7" s="53">
        <v>1</v>
      </c>
      <c r="F7" s="52">
        <v>0</v>
      </c>
      <c r="G7" s="52">
        <v>0</v>
      </c>
      <c r="H7" s="52">
        <v>1</v>
      </c>
      <c r="I7" s="53">
        <v>1</v>
      </c>
      <c r="J7" s="52">
        <v>0</v>
      </c>
      <c r="K7" s="52">
        <v>0</v>
      </c>
      <c r="L7" s="52">
        <v>0</v>
      </c>
      <c r="M7" s="53">
        <v>0</v>
      </c>
      <c r="N7" s="52">
        <v>0</v>
      </c>
      <c r="O7" s="52">
        <v>0</v>
      </c>
      <c r="P7" s="52">
        <v>0</v>
      </c>
      <c r="Q7" s="54">
        <v>0</v>
      </c>
      <c r="R7" s="55">
        <v>2</v>
      </c>
    </row>
    <row r="8" spans="1:18" x14ac:dyDescent="0.25">
      <c r="A8" s="56" t="s">
        <v>89</v>
      </c>
      <c r="B8" s="52">
        <v>0</v>
      </c>
      <c r="C8" s="52">
        <v>0</v>
      </c>
      <c r="D8" s="52">
        <v>0</v>
      </c>
      <c r="E8" s="53">
        <v>0</v>
      </c>
      <c r="F8" s="52">
        <v>0</v>
      </c>
      <c r="G8" s="52">
        <v>0</v>
      </c>
      <c r="H8" s="52">
        <v>0</v>
      </c>
      <c r="I8" s="53">
        <v>0</v>
      </c>
      <c r="J8" s="52">
        <v>0</v>
      </c>
      <c r="K8" s="52">
        <v>0</v>
      </c>
      <c r="L8" s="52">
        <v>0</v>
      </c>
      <c r="M8" s="53">
        <v>0</v>
      </c>
      <c r="N8" s="52">
        <v>0</v>
      </c>
      <c r="O8" s="52">
        <v>0</v>
      </c>
      <c r="P8" s="52">
        <v>0</v>
      </c>
      <c r="Q8" s="54">
        <v>0</v>
      </c>
      <c r="R8" s="57">
        <v>0</v>
      </c>
    </row>
    <row r="9" spans="1:18" x14ac:dyDescent="0.25">
      <c r="A9" s="51" t="s">
        <v>90</v>
      </c>
      <c r="B9" s="52"/>
      <c r="C9" s="52"/>
      <c r="D9" s="52"/>
      <c r="E9" s="53"/>
      <c r="F9" s="52"/>
      <c r="G9" s="52"/>
      <c r="H9" s="52"/>
      <c r="I9" s="53"/>
      <c r="J9" s="52"/>
      <c r="K9" s="52"/>
      <c r="L9" s="52"/>
      <c r="M9" s="53"/>
      <c r="N9" s="52"/>
      <c r="O9" s="52"/>
      <c r="P9" s="52"/>
      <c r="Q9" s="54"/>
      <c r="R9" s="55"/>
    </row>
    <row r="10" spans="1:18" x14ac:dyDescent="0.25">
      <c r="A10" s="52" t="s">
        <v>91</v>
      </c>
      <c r="B10" s="52">
        <v>0</v>
      </c>
      <c r="C10" s="52">
        <v>0</v>
      </c>
      <c r="D10" s="52">
        <v>0</v>
      </c>
      <c r="E10" s="53">
        <v>0</v>
      </c>
      <c r="F10" s="52">
        <v>0</v>
      </c>
      <c r="G10" s="52">
        <v>0</v>
      </c>
      <c r="H10" s="52">
        <v>0</v>
      </c>
      <c r="I10" s="53">
        <v>0</v>
      </c>
      <c r="J10" s="52">
        <v>0</v>
      </c>
      <c r="K10" s="52">
        <v>0</v>
      </c>
      <c r="L10" s="52">
        <v>0</v>
      </c>
      <c r="M10" s="53">
        <v>0</v>
      </c>
      <c r="N10" s="52">
        <v>0</v>
      </c>
      <c r="O10" s="52">
        <v>0</v>
      </c>
      <c r="P10" s="52">
        <v>0</v>
      </c>
      <c r="Q10" s="54">
        <v>0</v>
      </c>
      <c r="R10" s="55">
        <v>0</v>
      </c>
    </row>
    <row r="11" spans="1:18" x14ac:dyDescent="0.25">
      <c r="A11" s="52" t="s">
        <v>92</v>
      </c>
      <c r="B11" s="52">
        <v>0</v>
      </c>
      <c r="C11" s="52">
        <v>0</v>
      </c>
      <c r="D11" s="52">
        <v>0</v>
      </c>
      <c r="E11" s="53">
        <v>0</v>
      </c>
      <c r="F11" s="52">
        <v>0</v>
      </c>
      <c r="G11" s="52">
        <v>0</v>
      </c>
      <c r="H11" s="52">
        <v>0</v>
      </c>
      <c r="I11" s="53">
        <v>0</v>
      </c>
      <c r="J11" s="52">
        <v>0</v>
      </c>
      <c r="K11" s="52">
        <v>0</v>
      </c>
      <c r="L11" s="52">
        <v>0</v>
      </c>
      <c r="M11" s="53">
        <v>0</v>
      </c>
      <c r="N11" s="52">
        <v>0</v>
      </c>
      <c r="O11" s="52">
        <v>0</v>
      </c>
      <c r="P11" s="52">
        <v>0</v>
      </c>
      <c r="Q11" s="54">
        <v>0</v>
      </c>
      <c r="R11" s="55">
        <v>0</v>
      </c>
    </row>
    <row r="12" spans="1:18" x14ac:dyDescent="0.25">
      <c r="A12" s="52" t="s">
        <v>93</v>
      </c>
      <c r="B12" s="52">
        <v>0</v>
      </c>
      <c r="C12" s="52">
        <v>0</v>
      </c>
      <c r="D12" s="52">
        <v>0</v>
      </c>
      <c r="E12" s="53">
        <v>0</v>
      </c>
      <c r="F12" s="52">
        <v>0</v>
      </c>
      <c r="G12" s="52">
        <v>0</v>
      </c>
      <c r="H12" s="52">
        <v>0</v>
      </c>
      <c r="I12" s="53">
        <v>0</v>
      </c>
      <c r="J12" s="52">
        <v>0</v>
      </c>
      <c r="K12" s="52">
        <v>0</v>
      </c>
      <c r="L12" s="52">
        <v>0</v>
      </c>
      <c r="M12" s="53">
        <v>0</v>
      </c>
      <c r="N12" s="52">
        <v>0</v>
      </c>
      <c r="O12" s="52">
        <v>0</v>
      </c>
      <c r="P12" s="52">
        <v>0</v>
      </c>
      <c r="Q12" s="54">
        <v>0</v>
      </c>
      <c r="R12" s="55">
        <v>0</v>
      </c>
    </row>
    <row r="13" spans="1:18" x14ac:dyDescent="0.25">
      <c r="A13" s="52" t="s">
        <v>94</v>
      </c>
      <c r="B13" s="52">
        <v>0</v>
      </c>
      <c r="C13" s="52">
        <v>0</v>
      </c>
      <c r="D13" s="52">
        <v>1</v>
      </c>
      <c r="E13" s="53">
        <v>1</v>
      </c>
      <c r="F13" s="52">
        <v>0</v>
      </c>
      <c r="G13" s="52">
        <v>0</v>
      </c>
      <c r="H13" s="52">
        <v>1</v>
      </c>
      <c r="I13" s="53">
        <v>1</v>
      </c>
      <c r="J13" s="52">
        <v>0</v>
      </c>
      <c r="K13" s="52">
        <v>0</v>
      </c>
      <c r="L13" s="52">
        <v>0</v>
      </c>
      <c r="M13" s="53">
        <v>0</v>
      </c>
      <c r="N13" s="52">
        <v>0</v>
      </c>
      <c r="O13" s="52">
        <v>0</v>
      </c>
      <c r="P13" s="52">
        <v>0</v>
      </c>
      <c r="Q13" s="54">
        <v>0</v>
      </c>
      <c r="R13" s="55">
        <v>2</v>
      </c>
    </row>
    <row r="14" spans="1:18" x14ac:dyDescent="0.25">
      <c r="A14" s="52" t="s">
        <v>95</v>
      </c>
      <c r="B14" s="52">
        <v>0</v>
      </c>
      <c r="C14" s="52">
        <v>0</v>
      </c>
      <c r="D14" s="52">
        <v>0</v>
      </c>
      <c r="E14" s="53">
        <v>0</v>
      </c>
      <c r="F14" s="52">
        <v>0</v>
      </c>
      <c r="G14" s="52">
        <v>0</v>
      </c>
      <c r="H14" s="52">
        <v>0</v>
      </c>
      <c r="I14" s="53">
        <v>0</v>
      </c>
      <c r="J14" s="52">
        <v>0</v>
      </c>
      <c r="K14" s="52">
        <v>0</v>
      </c>
      <c r="L14" s="52">
        <v>0</v>
      </c>
      <c r="M14" s="53">
        <v>0</v>
      </c>
      <c r="N14" s="52">
        <v>0</v>
      </c>
      <c r="O14" s="52">
        <v>0</v>
      </c>
      <c r="P14" s="52">
        <v>0</v>
      </c>
      <c r="Q14" s="54">
        <v>0</v>
      </c>
      <c r="R14" s="55">
        <v>0</v>
      </c>
    </row>
    <row r="15" spans="1:18" x14ac:dyDescent="0.25">
      <c r="A15" s="52"/>
      <c r="B15" s="52"/>
      <c r="C15" s="52"/>
      <c r="D15" s="52"/>
      <c r="E15" s="53"/>
      <c r="F15" s="52"/>
      <c r="G15" s="52"/>
      <c r="H15" s="52"/>
      <c r="I15" s="53"/>
      <c r="J15" s="52"/>
      <c r="K15" s="52"/>
      <c r="L15" s="52"/>
      <c r="M15" s="53"/>
      <c r="N15" s="52"/>
      <c r="O15" s="52"/>
      <c r="P15" s="52"/>
      <c r="Q15" s="54"/>
      <c r="R15" s="55"/>
    </row>
    <row r="16" spans="1:18" ht="15.75" thickBot="1" x14ac:dyDescent="0.3">
      <c r="A16" s="51"/>
      <c r="B16" s="58"/>
      <c r="C16" s="58"/>
      <c r="D16" s="58"/>
      <c r="E16" s="59"/>
      <c r="F16" s="58"/>
      <c r="G16" s="52"/>
      <c r="H16" s="52"/>
      <c r="I16" s="59"/>
      <c r="J16" s="52"/>
      <c r="K16" s="52"/>
      <c r="L16" s="52"/>
      <c r="M16" s="59"/>
      <c r="N16" s="52"/>
      <c r="O16" s="52"/>
      <c r="P16" s="52"/>
      <c r="Q16" s="60"/>
      <c r="R16" s="61"/>
    </row>
    <row r="18" spans="1:1" x14ac:dyDescent="0.25">
      <c r="A18" t="s">
        <v>96</v>
      </c>
    </row>
    <row r="19" spans="1:1" x14ac:dyDescent="0.25">
      <c r="A19" t="s">
        <v>97</v>
      </c>
    </row>
  </sheetData>
  <mergeCells count="2">
    <mergeCell ref="A1:R1"/>
    <mergeCell ref="A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2019-03-06T05:12:57Z</dcterms:modified>
</cp:coreProperties>
</file>